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udited financials" sheetId="1" r:id="rId4"/>
    <sheet state="visible" name="Sheet1" sheetId="2" r:id="rId5"/>
  </sheets>
  <definedNames/>
  <calcPr/>
  <extLst>
    <ext uri="GoogleSheetsCustomDataVersion2">
      <go:sheetsCustomData xmlns:go="http://customooxmlschemas.google.com/" r:id="rId6" roundtripDataChecksum="JeV58572C1ZpHdLISj12rf9l5lUi5CJdnNDcYuhXXrg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45">
      <text>
        <t xml:space="preserve">======
ID#AAAB1rVFny8
Anupam Pandey    (2026-03-12 11:32:14)
?
------
ID#AAAB1rZxh_w
Shashank Hiremath    (2026-03-12 12:05:36)
verified and added.</t>
      </text>
    </comment>
    <comment authorId="0" ref="B38">
      <text>
        <t xml:space="preserve">======
ID#AAAB1rVFny4
Anupam Pandey    (2026-03-12 11:31:54)
?
------
ID#AAAB1rVFnzM
Shashank Hiremath    (2026-03-12 11:53:58)
verified it 5847000</t>
      </text>
    </comment>
    <comment authorId="0" ref="B89">
      <text>
        <t xml:space="preserve">======
ID#AAAB1rVFny0
Anupam Pandey    (2026-03-12 10:57:54)
who all are drawing this salary? why did it stop in next 2 years</t>
      </text>
    </comment>
    <comment authorId="0" ref="A21">
      <text>
        <t xml:space="preserve">======
ID#AAAB1rVFnyw
Anupam Pandey    (2026-03-12 10:50:03)
Trade payables missing?
------
ID#AAAB1rZxh_s
Shashank Hiremath    (2026-03-12 12:01:16)
Not present in the audit report</t>
      </text>
    </comment>
    <comment authorId="0" ref="D35">
      <text>
        <t xml:space="preserve">======
ID#AAAB1rVFnys
Anupam Pandey    (2026-03-12 10:47:43)
?</t>
      </text>
    </comment>
    <comment authorId="0" ref="B22">
      <text>
        <t xml:space="preserve">======
ID#AAAB1rVFnyk
Anupam Pandey    (2026-03-12 10:42:20)
no inventory?</t>
      </text>
    </comment>
    <comment authorId="0" ref="D7">
      <text>
        <t xml:space="preserve">======
ID#AAAB1rVFnyg
Anupam Pandey    (2026-03-12 10:41:50)
from where?
------
ID#AAAB1rZxh_o
Shashank Hiremath    (2026-03-12 12:00:25)
From balance sheet 24-25</t>
      </text>
    </comment>
  </commentList>
  <extLst>
    <ext uri="GoogleSheetsCustomDataVersion2">
      <go:sheetsCustomData xmlns:go="http://customooxmlschemas.google.com/" r:id="rId1" roundtripDataSignature="AMtx7mja8nyQU7CCSWMfoHdeI+Na6Du+3g=="/>
    </ext>
  </extLst>
</comments>
</file>

<file path=xl/sharedStrings.xml><?xml version="1.0" encoding="utf-8"?>
<sst xmlns="http://schemas.openxmlformats.org/spreadsheetml/2006/main" count="117" uniqueCount="79">
  <si>
    <t>Particulars</t>
  </si>
  <si>
    <t>Equity And Liabilities</t>
  </si>
  <si>
    <t xml:space="preserve">Reserves and Surplus                                      </t>
  </si>
  <si>
    <t>Money Recieved Against Share warrants</t>
  </si>
  <si>
    <t>Current Liabilities</t>
  </si>
  <si>
    <t>Short Term Borrowings</t>
  </si>
  <si>
    <t>Trade Payables</t>
  </si>
  <si>
    <t>-</t>
  </si>
  <si>
    <t>Other Current Liabilities</t>
  </si>
  <si>
    <t>Short Term Provisions</t>
  </si>
  <si>
    <t>Total</t>
  </si>
  <si>
    <t>Assests</t>
  </si>
  <si>
    <t>1 Non Current assests</t>
  </si>
  <si>
    <t>Property , Plant and equipments Intangible assets</t>
  </si>
  <si>
    <t xml:space="preserve">Property , Plant and equipments </t>
  </si>
  <si>
    <t xml:space="preserve">Intangible assets </t>
  </si>
  <si>
    <t>Non Current Investments</t>
  </si>
  <si>
    <t>2 Current assests</t>
  </si>
  <si>
    <t>Trade Recievables</t>
  </si>
  <si>
    <t>Inventory</t>
  </si>
  <si>
    <t>Cash and Cash equivalents</t>
  </si>
  <si>
    <t>Short term loans and Advances</t>
  </si>
  <si>
    <t>Other Current assets</t>
  </si>
  <si>
    <t>Income</t>
  </si>
  <si>
    <t>Revenue from operations</t>
  </si>
  <si>
    <t>Other Income</t>
  </si>
  <si>
    <t>Total Income</t>
  </si>
  <si>
    <t>Expenses</t>
  </si>
  <si>
    <t>Purchases of stock in trade</t>
  </si>
  <si>
    <t>Cost of materials consumed</t>
  </si>
  <si>
    <t>Empolyee Benefit expenses</t>
  </si>
  <si>
    <t>Deperection and Amortisation expenses</t>
  </si>
  <si>
    <t>Other expenses</t>
  </si>
  <si>
    <t>Profit before expectional and extraordinary items and tax</t>
  </si>
  <si>
    <t>Exceptional Items</t>
  </si>
  <si>
    <t xml:space="preserve">Profir Before extraordinary items and tax </t>
  </si>
  <si>
    <t>Extraordinary items</t>
  </si>
  <si>
    <t>Profit before tax</t>
  </si>
  <si>
    <t>Tax expense</t>
  </si>
  <si>
    <t>Current Tax</t>
  </si>
  <si>
    <t>Deferred Tax</t>
  </si>
  <si>
    <t>Profit /(Loss) for the period from continuing operations</t>
  </si>
  <si>
    <t>Profit/(Loss) from discontinuing operation</t>
  </si>
  <si>
    <t>Gain /(Loss) on disposal of assets / settlement pf liabilities attributable to the discontinuing operations</t>
  </si>
  <si>
    <t>Tax Expense of Discontinuing operation</t>
  </si>
  <si>
    <t>Profit/(loss) from discontinuing operation (after tax)</t>
  </si>
  <si>
    <t xml:space="preserve">Profit(loss) for the period </t>
  </si>
  <si>
    <t>Earnings per Equiy share (equity share of par value 10rs each)</t>
  </si>
  <si>
    <t>Basic</t>
  </si>
  <si>
    <t>Diluted</t>
  </si>
  <si>
    <t>Cost of materials Consumed</t>
  </si>
  <si>
    <t>Opening stock</t>
  </si>
  <si>
    <t>Add: Purchases</t>
  </si>
  <si>
    <t>Less: Closing stock</t>
  </si>
  <si>
    <t xml:space="preserve">Empolyee Benefit expenses </t>
  </si>
  <si>
    <t>Salary</t>
  </si>
  <si>
    <t>Staff welfare</t>
  </si>
  <si>
    <t>Depreciation and Amortisation expenses</t>
  </si>
  <si>
    <t>Depreciation of Tangible and intagible Assets</t>
  </si>
  <si>
    <t>Other Expenses</t>
  </si>
  <si>
    <t>Direct Expenses</t>
  </si>
  <si>
    <t>Commision to Agents</t>
  </si>
  <si>
    <t>Spoilage and wastage</t>
  </si>
  <si>
    <t>Labour Charges</t>
  </si>
  <si>
    <t>Freight</t>
  </si>
  <si>
    <t>Indirect Expenses</t>
  </si>
  <si>
    <t>Bank Charges</t>
  </si>
  <si>
    <t>Printing and stationery</t>
  </si>
  <si>
    <t>Rent</t>
  </si>
  <si>
    <t>Office expenses</t>
  </si>
  <si>
    <t>Transporation Charges</t>
  </si>
  <si>
    <t>Travelling</t>
  </si>
  <si>
    <t>Management and Cosnulatant Fees</t>
  </si>
  <si>
    <t>Office Administartion</t>
  </si>
  <si>
    <t>Power and Fuel</t>
  </si>
  <si>
    <t>Professional Fees</t>
  </si>
  <si>
    <t>Audit Fees</t>
  </si>
  <si>
    <t>Miscelleneous Expenses</t>
  </si>
  <si>
    <t>Round off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</si>
</sst>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b/>
      <sz val="11.0"/>
      <color theme="1"/>
      <name val="Arial"/>
    </font>
    <font>
      <color theme="1"/>
      <name val="Arial"/>
    </font>
    <font>
      <b/>
      <color theme="1"/>
      <name val="Arial"/>
    </font>
    <font>
      <color rgb="FFFF990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1">
    <border/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1" numFmtId="0" xfId="0" applyAlignment="1" applyFont="1">
      <alignment horizontal="right" vertical="bottom"/>
    </xf>
    <xf borderId="0" fillId="0" fontId="2" numFmtId="0" xfId="0" applyAlignment="1" applyFont="1">
      <alignment vertical="bottom"/>
    </xf>
    <xf borderId="0" fillId="0" fontId="3" numFmtId="0" xfId="0" applyAlignment="1" applyFont="1">
      <alignment shrinkToFit="0" vertical="bottom" wrapText="1"/>
    </xf>
    <xf borderId="0" fillId="0" fontId="2" numFmtId="0" xfId="0" applyAlignment="1" applyFont="1">
      <alignment readingOrder="0" shrinkToFit="0" vertical="bottom" wrapText="1"/>
    </xf>
    <xf borderId="0" fillId="0" fontId="2" numFmtId="0" xfId="0" applyAlignment="1" applyFont="1">
      <alignment horizontal="right" vertical="bottom"/>
    </xf>
    <xf borderId="0" fillId="0" fontId="2" numFmtId="0" xfId="0" applyAlignment="1" applyFont="1">
      <alignment vertical="bottom"/>
    </xf>
    <xf borderId="0" fillId="0" fontId="3" numFmtId="0" xfId="0" applyAlignment="1" applyFont="1">
      <alignment vertical="bottom"/>
    </xf>
    <xf borderId="0" fillId="0" fontId="2" numFmtId="0" xfId="0" applyAlignment="1" applyFont="1">
      <alignment horizontal="right" readingOrder="0" vertical="bottom"/>
    </xf>
    <xf borderId="0" fillId="0" fontId="4" numFmtId="0" xfId="0" applyAlignment="1" applyFont="1">
      <alignment vertical="bottom"/>
    </xf>
    <xf borderId="0" fillId="0" fontId="2" numFmtId="0" xfId="0" applyAlignment="1" applyFont="1">
      <alignment readingOrder="0" vertical="bottom"/>
    </xf>
    <xf borderId="0" fillId="0" fontId="4" numFmtId="0" xfId="0" applyAlignment="1" applyFont="1">
      <alignment horizontal="right" vertical="bottom"/>
    </xf>
    <xf borderId="0" fillId="2" fontId="2" numFmtId="0" xfId="0" applyAlignment="1" applyFill="1" applyFont="1">
      <alignment vertical="bottom"/>
    </xf>
    <xf borderId="0" fillId="0" fontId="3" numFmtId="0" xfId="0" applyAlignment="1" applyFont="1">
      <alignment horizontal="right" vertical="bottom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49.38"/>
    <col customWidth="1" min="2" max="6" width="12.63"/>
  </cols>
  <sheetData>
    <row r="1" ht="15.75" customHeight="1">
      <c r="A1" s="1" t="s">
        <v>0</v>
      </c>
      <c r="B1" s="2">
        <v>2023.0</v>
      </c>
      <c r="C1" s="2">
        <v>2024.0</v>
      </c>
      <c r="D1" s="2">
        <v>2025.0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5.75" customHeight="1">
      <c r="A2" s="4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5.75" customHeight="1">
      <c r="A3" s="5" t="s">
        <v>2</v>
      </c>
      <c r="B3" s="6">
        <f t="shared" ref="B3:D3" si="1">MULTIPLY(7000,100)</f>
        <v>700000</v>
      </c>
      <c r="C3" s="6">
        <f t="shared" si="1"/>
        <v>700000</v>
      </c>
      <c r="D3" s="6">
        <f t="shared" si="1"/>
        <v>700000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ht="15.75" customHeight="1">
      <c r="A4" s="3" t="s">
        <v>3</v>
      </c>
      <c r="B4" s="6">
        <f>MULTIPLY(5026,100)</f>
        <v>502600</v>
      </c>
      <c r="C4" s="6">
        <f>MULTIPLY(6449.75,100)</f>
        <v>644975</v>
      </c>
      <c r="D4" s="6">
        <f>MULTIPLY(4409.73,100)</f>
        <v>440973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ht="15.75" customHeigh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ht="15.75" customHeight="1">
      <c r="A6" s="8" t="s">
        <v>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15.75" customHeight="1">
      <c r="A7" s="3" t="s">
        <v>5</v>
      </c>
      <c r="B7" s="6">
        <f t="shared" ref="B7:D7" si="2">MULTIPLY(5000,100)</f>
        <v>500000</v>
      </c>
      <c r="C7" s="6">
        <f t="shared" si="2"/>
        <v>500000</v>
      </c>
      <c r="D7" s="6">
        <f t="shared" si="2"/>
        <v>500000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15.75" customHeight="1">
      <c r="A8" s="3" t="s">
        <v>6</v>
      </c>
      <c r="B8" s="3" t="s">
        <v>7</v>
      </c>
      <c r="C8" s="3" t="s">
        <v>7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15.75" customHeight="1">
      <c r="A9" s="3" t="s">
        <v>8</v>
      </c>
      <c r="B9" s="3" t="s">
        <v>7</v>
      </c>
      <c r="C9" s="3" t="s">
        <v>7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ht="15.75" customHeight="1">
      <c r="A10" s="3" t="s">
        <v>9</v>
      </c>
      <c r="B10" s="6">
        <f>MULTIPLY(2093,100)</f>
        <v>209300</v>
      </c>
      <c r="C10" s="6">
        <f t="shared" ref="C10:D10" si="3">MULTIPLY(100,100)</f>
        <v>10000</v>
      </c>
      <c r="D10" s="6">
        <f t="shared" si="3"/>
        <v>10000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ht="15.75" customHeight="1">
      <c r="A11" s="8" t="s">
        <v>10</v>
      </c>
      <c r="B11" s="6">
        <f>MULTIPLY(9920.86,100)</f>
        <v>992086</v>
      </c>
      <c r="C11" s="6">
        <f>MULTIPLY(5650.25,100)</f>
        <v>565025</v>
      </c>
      <c r="D11" s="6">
        <f>MULTIPLY(7690.27,100)</f>
        <v>769027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15.75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ht="15.75" customHeight="1">
      <c r="A13" s="1" t="s">
        <v>11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75" customHeight="1">
      <c r="A14" s="1" t="s">
        <v>12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5.75" customHeight="1">
      <c r="A15" s="3" t="s">
        <v>13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ht="15.75" customHeight="1">
      <c r="A16" s="3" t="s">
        <v>14</v>
      </c>
      <c r="B16" s="3" t="s">
        <v>7</v>
      </c>
      <c r="C16" s="3" t="s">
        <v>7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15.75" customHeight="1">
      <c r="A17" s="3" t="s">
        <v>15</v>
      </c>
      <c r="B17" s="3" t="s">
        <v>7</v>
      </c>
      <c r="C17" s="3" t="s">
        <v>7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ht="15.75" customHeight="1">
      <c r="A18" s="3" t="s">
        <v>16</v>
      </c>
      <c r="B18" s="3" t="s">
        <v>7</v>
      </c>
      <c r="C18" s="3" t="s">
        <v>7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ht="15.75" customHeight="1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ht="15.75" customHeight="1">
      <c r="A20" s="1" t="s">
        <v>17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3" t="s">
        <v>18</v>
      </c>
      <c r="B21" s="7">
        <f>MULTIPLY(1370.54,100)</f>
        <v>137054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ht="15.75" customHeight="1">
      <c r="A22" s="3" t="s">
        <v>19</v>
      </c>
      <c r="B22" s="6">
        <f>MULTIPLY(6897.8,100)</f>
        <v>689780</v>
      </c>
      <c r="C22" s="6">
        <f>MULTIPLY(2108.6,100)</f>
        <v>210860</v>
      </c>
      <c r="D22" s="6">
        <f>MULTIPLY(1359.49,100)</f>
        <v>135949</v>
      </c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15.75" customHeight="1">
      <c r="A23" s="3" t="s">
        <v>20</v>
      </c>
      <c r="B23" s="6">
        <f>MULTIPLY(1652.52,100)</f>
        <v>165252</v>
      </c>
      <c r="C23" s="9">
        <f>MULTIPLY(3541.65,100)</f>
        <v>354165</v>
      </c>
      <c r="D23" s="6">
        <f>MULTIPLY(3786.78,100)</f>
        <v>378678</v>
      </c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ht="15.75" customHeight="1">
      <c r="A24" s="3" t="s">
        <v>21</v>
      </c>
      <c r="B24" s="3"/>
      <c r="C24" s="3"/>
      <c r="D24" s="6">
        <f>MULTIPLY(2550,100)</f>
        <v>255000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ht="15.75" customHeight="1">
      <c r="A25" s="3" t="s">
        <v>22</v>
      </c>
      <c r="B25" s="6"/>
      <c r="C25" s="6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ht="15.75" customHeight="1">
      <c r="A26" s="8" t="s">
        <v>10</v>
      </c>
      <c r="B26" s="6">
        <f>MULTIPLY(9920.86,100)</f>
        <v>992086</v>
      </c>
      <c r="C26" s="6">
        <f>MULTIPLY(5650.25,100)</f>
        <v>565025</v>
      </c>
      <c r="D26" s="6">
        <f>MULTIPLY(7690.27,100)</f>
        <v>769027</v>
      </c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ht="15.75" customHeight="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ht="15.75" customHeight="1">
      <c r="A28" s="1" t="s">
        <v>23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3" t="s">
        <v>24</v>
      </c>
      <c r="B29" s="6">
        <v>1.1619163E7</v>
      </c>
      <c r="C29" s="6">
        <f>MULTIPLY(78554.22,100)</f>
        <v>7855422</v>
      </c>
      <c r="D29" s="6">
        <f>MULTIPLY(96252.62,100)</f>
        <v>9625262</v>
      </c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ht="15.75" customHeight="1">
      <c r="A30" s="3" t="s">
        <v>25</v>
      </c>
      <c r="B30" s="7"/>
      <c r="C30" s="6">
        <f>MULTIPLY(1500,100)</f>
        <v>150000</v>
      </c>
      <c r="D30" s="6">
        <f>MULTIPLY(2.25,100)</f>
        <v>225</v>
      </c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ht="15.75" customHeight="1">
      <c r="A31" s="8" t="s">
        <v>26</v>
      </c>
      <c r="B31" s="6">
        <v>1.1619163E7</v>
      </c>
      <c r="C31" s="6">
        <f>MULTIPLY(80054.22,100)</f>
        <v>8005422</v>
      </c>
      <c r="D31" s="6">
        <f>MULTIPLY(96254.87,100)</f>
        <v>9625487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ht="15.75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ht="15.75" customHeight="1">
      <c r="A33" s="8" t="s">
        <v>27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ht="15.75" customHeight="1">
      <c r="A34" s="10" t="s">
        <v>28</v>
      </c>
      <c r="B34" s="6" t="s">
        <v>7</v>
      </c>
      <c r="C34" s="11">
        <f>MULTIPLY(61308,100)</f>
        <v>6130800</v>
      </c>
      <c r="D34" s="12">
        <f>MULTIPLY(72392.73,100)</f>
        <v>7239273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3" t="s">
        <v>29</v>
      </c>
      <c r="B35" s="6">
        <f>MULTIPLY(61398.85,100)</f>
        <v>6139885</v>
      </c>
      <c r="C35" s="6">
        <f>MULTIPLY(66097.2,100)</f>
        <v>6609720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ht="15.75" customHeight="1">
      <c r="A36" s="3" t="s">
        <v>30</v>
      </c>
      <c r="B36" s="3" t="s">
        <v>7</v>
      </c>
      <c r="C36" s="6">
        <f>MULTIPLY(9139.4,100)</f>
        <v>913940</v>
      </c>
      <c r="D36" s="6">
        <f>MULTIPLY(7007.37,100)</f>
        <v>700737</v>
      </c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ht="15.75" customHeight="1">
      <c r="A37" s="3" t="s">
        <v>31</v>
      </c>
      <c r="B37" s="3" t="s">
        <v>7</v>
      </c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ht="15.75" customHeight="1">
      <c r="A38" s="3" t="s">
        <v>32</v>
      </c>
      <c r="B38" s="6">
        <f>MULTIPLY(58470,100)</f>
        <v>5847000</v>
      </c>
      <c r="C38" s="6">
        <f>MULTIPLY(6240.83,100)</f>
        <v>624083</v>
      </c>
      <c r="D38" s="6">
        <f>MULTIPLY(2526.44,100)</f>
        <v>252644</v>
      </c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ht="15.75" customHeight="1">
      <c r="A39" s="8" t="s">
        <v>26</v>
      </c>
      <c r="B39" s="6">
        <f>MULTIPLY(119868.85,100)</f>
        <v>11986885</v>
      </c>
      <c r="C39" s="6">
        <f>MULTIPLY(81477.43,100)</f>
        <v>8147743</v>
      </c>
      <c r="D39" s="6">
        <f>MULTIPLY(94214.85,100)</f>
        <v>9421485</v>
      </c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ht="15.75" customHeigh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ht="15.75" customHeight="1">
      <c r="A41" s="3" t="s">
        <v>33</v>
      </c>
      <c r="B41" s="6">
        <f>MULTIPLY(3677.22,100)</f>
        <v>367722</v>
      </c>
      <c r="C41" s="6">
        <f>MULTIPLY(1423.21,100)</f>
        <v>142321</v>
      </c>
      <c r="D41" s="11">
        <f>MULTIPLY(2040.02,100)</f>
        <v>204002</v>
      </c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ht="15.75" customHeight="1">
      <c r="A42" s="3" t="s">
        <v>34</v>
      </c>
      <c r="B42" s="3" t="s">
        <v>7</v>
      </c>
      <c r="C42" s="3" t="s">
        <v>7</v>
      </c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ht="15.75" customHeight="1">
      <c r="A43" s="3" t="s">
        <v>35</v>
      </c>
      <c r="B43" s="6">
        <f>MULTIPLY(3677.22,100)</f>
        <v>367722</v>
      </c>
      <c r="C43" s="6">
        <f>MULTIPLY(1423.21,100)</f>
        <v>142321</v>
      </c>
      <c r="D43" s="11">
        <f>MULTIPLY(2040.02,100)</f>
        <v>204002</v>
      </c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ht="15.75" customHeight="1">
      <c r="A44" s="3" t="s">
        <v>36</v>
      </c>
      <c r="B44" s="3" t="s">
        <v>7</v>
      </c>
      <c r="C44" s="3" t="s">
        <v>7</v>
      </c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ht="15.75" customHeight="1">
      <c r="A45" s="3" t="s">
        <v>37</v>
      </c>
      <c r="B45" s="6">
        <f>MULTIPLY(3677.22,100)</f>
        <v>367722</v>
      </c>
      <c r="C45" s="6">
        <f>MULTIPLY(1423.21,100)</f>
        <v>142321</v>
      </c>
      <c r="D45" s="11">
        <f>MULTIPLY(2040.02,100)</f>
        <v>204002</v>
      </c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ht="15.75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ht="15.75" customHeight="1">
      <c r="A47" s="8" t="s">
        <v>38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3" t="s">
        <v>39</v>
      </c>
      <c r="B48" s="3" t="s">
        <v>7</v>
      </c>
      <c r="C48" s="3" t="s">
        <v>7</v>
      </c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ht="15.75" customHeight="1">
      <c r="A49" s="3" t="s">
        <v>40</v>
      </c>
      <c r="B49" s="3" t="s">
        <v>7</v>
      </c>
      <c r="C49" s="3" t="s">
        <v>7</v>
      </c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ht="15.75" customHeigh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ht="15.75" customHeight="1">
      <c r="A51" s="3" t="s">
        <v>41</v>
      </c>
      <c r="B51" s="3" t="s">
        <v>7</v>
      </c>
      <c r="C51" s="3" t="s">
        <v>7</v>
      </c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ht="15.75" customHeight="1">
      <c r="A52" s="3" t="s">
        <v>42</v>
      </c>
      <c r="B52" s="3" t="s">
        <v>7</v>
      </c>
      <c r="C52" s="3" t="s">
        <v>7</v>
      </c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ht="15.75" customHeight="1">
      <c r="A53" s="3" t="s">
        <v>43</v>
      </c>
      <c r="B53" s="3" t="s">
        <v>7</v>
      </c>
      <c r="C53" s="3" t="s">
        <v>7</v>
      </c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ht="15.75" customHeight="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ht="15.75" customHeight="1">
      <c r="A55" s="3" t="s">
        <v>44</v>
      </c>
      <c r="B55" s="3" t="s">
        <v>7</v>
      </c>
      <c r="C55" s="3" t="s">
        <v>7</v>
      </c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ht="15.75" customHeight="1">
      <c r="A56" s="3" t="s">
        <v>45</v>
      </c>
      <c r="B56" s="3" t="s">
        <v>7</v>
      </c>
      <c r="C56" s="3" t="s">
        <v>7</v>
      </c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ht="15.75" customHeight="1">
      <c r="A57" s="3" t="s">
        <v>46</v>
      </c>
      <c r="B57" s="6">
        <f t="shared" ref="B57:C57" si="4">MULTIPLY(3677.22,100)</f>
        <v>367722</v>
      </c>
      <c r="C57" s="6">
        <f t="shared" si="4"/>
        <v>367722</v>
      </c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ht="15.75" customHeight="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ht="15.75" customHeight="1">
      <c r="A59" s="8" t="s">
        <v>47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3" t="s">
        <v>48</v>
      </c>
      <c r="B60" s="6">
        <v>5.25</v>
      </c>
      <c r="C60" s="6">
        <v>2.03</v>
      </c>
      <c r="D60" s="6">
        <v>1.81</v>
      </c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ht="15.75" customHeight="1">
      <c r="A61" s="3" t="s">
        <v>49</v>
      </c>
      <c r="B61" s="6">
        <v>5.25</v>
      </c>
      <c r="C61" s="6">
        <v>2.03</v>
      </c>
      <c r="D61" s="6">
        <v>1.81</v>
      </c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ht="15.75" customHeight="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ht="15.75" customHeight="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ht="15.75" customHeight="1">
      <c r="A64" s="8" t="s">
        <v>50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ht="15.75" customHeight="1">
      <c r="A65" s="3" t="s">
        <v>51</v>
      </c>
      <c r="B65" s="6">
        <f>MULTIPLY(3758,100)</f>
        <v>375800</v>
      </c>
      <c r="C65" s="6">
        <f>MULTIPLY(6897.8,100)</f>
        <v>689780</v>
      </c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ht="15.75" customHeight="1">
      <c r="A66" s="3" t="s">
        <v>52</v>
      </c>
      <c r="B66" s="6">
        <f>MULTIPLY(64538.65,100)</f>
        <v>6453865</v>
      </c>
      <c r="C66" s="9">
        <v>6130800.0</v>
      </c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ht="15.75" customHeight="1">
      <c r="A67" s="3" t="s">
        <v>53</v>
      </c>
      <c r="B67" s="9">
        <v>689780.0</v>
      </c>
      <c r="C67" s="6">
        <f>MULTIPLY(2108,100)</f>
        <v>210800</v>
      </c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ht="15.75" customHeight="1">
      <c r="A68" s="7"/>
      <c r="B68" s="6">
        <f>MULTIPLY(61398.85,100)</f>
        <v>6139885</v>
      </c>
      <c r="C68" s="6">
        <f>MULTIPLY(66097.2,100)</f>
        <v>6609720</v>
      </c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ht="15.75" customHeight="1">
      <c r="A69" s="7"/>
      <c r="B69" s="13">
        <f t="shared" ref="B69:C69" si="5">B65+B66-B67</f>
        <v>6139885</v>
      </c>
      <c r="C69" s="13">
        <f t="shared" si="5"/>
        <v>6609780</v>
      </c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ht="15.75" customHeight="1">
      <c r="A70" s="8" t="s">
        <v>54</v>
      </c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 t="s">
        <v>55</v>
      </c>
      <c r="B71" s="3" t="s">
        <v>7</v>
      </c>
      <c r="C71" s="6">
        <f>MULTIPLY(8750,100)</f>
        <v>875000</v>
      </c>
      <c r="D71" s="6">
        <f>MULTIPLY(7007.37,100)</f>
        <v>700737</v>
      </c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ht="15.75" customHeight="1">
      <c r="A72" s="3" t="s">
        <v>56</v>
      </c>
      <c r="B72" s="3" t="s">
        <v>7</v>
      </c>
      <c r="C72" s="6">
        <f>MULTIPLY(389.4,100)</f>
        <v>38940</v>
      </c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ht="15.75" customHeight="1">
      <c r="A73" s="8" t="s">
        <v>10</v>
      </c>
      <c r="B73" s="3"/>
      <c r="C73" s="14">
        <f>MULTIPLY(9139.4,100)</f>
        <v>913940</v>
      </c>
      <c r="D73" s="6">
        <f>MULTIPLY(7007.37,100)</f>
        <v>700737</v>
      </c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ht="15.75" customHeight="1">
      <c r="A75" s="8" t="s">
        <v>57</v>
      </c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 t="s">
        <v>58</v>
      </c>
      <c r="B76" s="3" t="s">
        <v>7</v>
      </c>
      <c r="C76" s="3" t="s">
        <v>7</v>
      </c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ht="15.75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ht="15.75" customHeight="1">
      <c r="A78" s="8" t="s">
        <v>59</v>
      </c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8" t="s">
        <v>60</v>
      </c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 t="s">
        <v>61</v>
      </c>
      <c r="B80" s="7"/>
      <c r="C80" s="3"/>
      <c r="D80" s="6">
        <f>MULTIPLY(2517.5,100)</f>
        <v>251750</v>
      </c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ht="15.75" customHeight="1">
      <c r="A81" s="3" t="s">
        <v>62</v>
      </c>
      <c r="B81" s="6">
        <f>MULTIPLY(4870.5,100)</f>
        <v>487050</v>
      </c>
      <c r="C81" s="6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ht="15.75" customHeight="1">
      <c r="A82" s="3" t="s">
        <v>63</v>
      </c>
      <c r="B82" s="3"/>
      <c r="C82" s="7"/>
      <c r="D82" s="6">
        <f>MULTIPLY(4996.95,100)</f>
        <v>499695</v>
      </c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ht="15.75" customHeight="1">
      <c r="A83" s="3" t="s">
        <v>64</v>
      </c>
      <c r="B83" s="6"/>
      <c r="C83" s="6">
        <f>MULTIPLY(3458,100)</f>
        <v>345800</v>
      </c>
      <c r="D83" s="6">
        <f>MULTIPLY(4018.75,100)</f>
        <v>401875</v>
      </c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ht="15.75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ht="15.75" customHeight="1">
      <c r="A85" s="8" t="s">
        <v>65</v>
      </c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 t="s">
        <v>66</v>
      </c>
      <c r="B86" s="6">
        <f>MULTIPLY(48.2,100)</f>
        <v>4820</v>
      </c>
      <c r="C86" s="6">
        <f>MULTIPLY(18.22,100)</f>
        <v>1822</v>
      </c>
      <c r="D86" s="6">
        <f>MULTIPLY(7.84,100)</f>
        <v>784</v>
      </c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ht="15.75" customHeight="1">
      <c r="A87" s="3" t="s">
        <v>67</v>
      </c>
      <c r="B87" s="6">
        <f>MULTIPLY(458.9,100)</f>
        <v>45890</v>
      </c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ht="15.75" customHeight="1">
      <c r="A88" s="3" t="s">
        <v>68</v>
      </c>
      <c r="B88" s="6">
        <f>MULTIPLY(2415,100)</f>
        <v>241500</v>
      </c>
      <c r="C88" s="6">
        <f>MULTIPLY(1800,100)</f>
        <v>180000</v>
      </c>
      <c r="D88" s="6">
        <f>MULTIPLY(290,100)</f>
        <v>29000</v>
      </c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ht="15.75" customHeight="1">
      <c r="A89" s="3" t="s">
        <v>55</v>
      </c>
      <c r="B89" s="6">
        <f>MULTIPLY(21723,100)</f>
        <v>2172300</v>
      </c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ht="15.75" customHeight="1">
      <c r="A90" s="3" t="s">
        <v>69</v>
      </c>
      <c r="B90" s="3"/>
      <c r="C90" s="7"/>
      <c r="D90" s="6">
        <f>MULTIPLY(596.8,100)</f>
        <v>59680</v>
      </c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ht="15.75" customHeight="1">
      <c r="A91" s="3" t="s">
        <v>70</v>
      </c>
      <c r="B91" s="6">
        <f>MULTIPLY(19482,100)</f>
        <v>1948200</v>
      </c>
      <c r="C91" s="7"/>
      <c r="D91" s="6">
        <f>MULTIPLY(438,100)</f>
        <v>43800</v>
      </c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ht="15.75" customHeight="1">
      <c r="A92" s="3" t="s">
        <v>71</v>
      </c>
      <c r="B92" s="6">
        <f>MULTIPLY(2117,100)</f>
        <v>211700</v>
      </c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ht="15.75" customHeight="1">
      <c r="A93" s="3" t="s">
        <v>72</v>
      </c>
      <c r="B93" s="6">
        <f>MULTIPLY(1697,100)</f>
        <v>169700</v>
      </c>
      <c r="C93" s="6">
        <f>MULTIPLY(625.8,100)</f>
        <v>62580</v>
      </c>
      <c r="D93" s="6">
        <f>MULTIPLY(967.8,100)</f>
        <v>96780</v>
      </c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ht="15.75" customHeight="1">
      <c r="A94" s="3" t="s">
        <v>73</v>
      </c>
      <c r="B94" s="6">
        <f>MULTIPLY(4389,100)</f>
        <v>438900</v>
      </c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ht="15.75" customHeight="1">
      <c r="A95" s="3" t="s">
        <v>74</v>
      </c>
      <c r="B95" s="6">
        <f>MULTIPLY(968,100)</f>
        <v>96800</v>
      </c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ht="15.75" customHeight="1">
      <c r="A96" s="3" t="s">
        <v>75</v>
      </c>
      <c r="B96" s="6">
        <f>MULTIPLY(300,100)</f>
        <v>30000</v>
      </c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ht="15.75" customHeight="1">
      <c r="A97" s="3" t="s">
        <v>76</v>
      </c>
      <c r="B97" s="7"/>
      <c r="C97" s="6">
        <f t="shared" ref="C97:D97" si="6">MULTIPLY(100,100)</f>
        <v>10000</v>
      </c>
      <c r="D97" s="6">
        <f t="shared" si="6"/>
        <v>10000</v>
      </c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ht="15.75" customHeight="1">
      <c r="A98" s="3" t="s">
        <v>77</v>
      </c>
      <c r="B98" s="7"/>
      <c r="C98" s="6">
        <f>MULTIPLY(238.8,100)</f>
        <v>23880</v>
      </c>
      <c r="D98" s="6">
        <f>MULTIPLY(34,100)</f>
        <v>3400</v>
      </c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ht="15.75" customHeight="1">
      <c r="A99" s="3" t="s">
        <v>78</v>
      </c>
      <c r="B99" s="7"/>
      <c r="C99" s="6">
        <v>0.01</v>
      </c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ht="15.75" customHeight="1">
      <c r="A100" s="7"/>
      <c r="B100" s="6">
        <f>MULTIPLY(58470,100)</f>
        <v>5847000</v>
      </c>
      <c r="C100" s="6">
        <f>MULTIPLY(6240.83,100)</f>
        <v>624083</v>
      </c>
      <c r="D100" s="6">
        <f>MULTIPLY(2526.44,100)</f>
        <v>252644</v>
      </c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ht="15.75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ht="15.75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ht="15.75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ht="15.75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ht="15.75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ht="15.75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ht="15.75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ht="15.75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ht="15.75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ht="15.75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ht="15.75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ht="15.75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ht="15.75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ht="15.75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ht="15.75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ht="15.75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ht="15.75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ht="15.75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ht="15.75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ht="15.75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ht="15.75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ht="15.75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ht="15.7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ht="15.75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ht="15.75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ht="15.75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ht="15.75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ht="15.75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ht="15.75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ht="15.75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ht="15.75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ht="15.75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ht="15.75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ht="15.75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ht="15.75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ht="15.75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ht="15.75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ht="15.75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ht="15.75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ht="15.75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ht="15.75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ht="15.75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ht="15.75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ht="15.75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ht="15.75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ht="15.75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ht="15.75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ht="15.75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ht="15.75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ht="15.75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ht="15.75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ht="15.75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ht="15.75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ht="15.75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ht="15.75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ht="15.75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ht="15.75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ht="15.75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ht="15.75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ht="15.75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ht="15.75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ht="15.75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ht="15.75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ht="15.75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ht="15.75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ht="15.75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ht="15.75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ht="15.75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ht="15.75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ht="15.75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ht="15.75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ht="15.75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ht="15.75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ht="15.75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ht="15.75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ht="15.75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ht="15.75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ht="15.75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ht="15.75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ht="15.75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ht="15.75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ht="15.75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ht="15.75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ht="15.75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ht="15.75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ht="15.75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ht="15.75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ht="15.75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ht="15.75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ht="15.75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ht="15.75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ht="15.75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ht="15.75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ht="15.75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ht="15.75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ht="15.75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ht="15.75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ht="15.75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ht="15.75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ht="15.75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ht="15.75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ht="15.75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ht="15.75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ht="15.75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ht="15.75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ht="15.75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ht="15.75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ht="15.75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ht="15.75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ht="15.75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ht="15.75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ht="15.75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ht="15.75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ht="15.75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ht="15.75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ht="15.75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ht="15.75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ht="15.75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ht="15.75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ht="15.75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ht="15.75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15.75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ht="15.75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ht="15.75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15.75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15.75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15.75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15.75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15.75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15.75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15.75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ht="15.75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ht="15.75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ht="15.75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ht="15.75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ht="15.75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ht="15.75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ht="15.75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ht="15.75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ht="15.75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ht="15.75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ht="15.75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ht="15.75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15.75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ht="15.75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ht="15.75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ht="15.75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ht="15.75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ht="15.75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ht="15.75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ht="15.75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ht="15.75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ht="15.75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ht="15.75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ht="15.75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ht="15.75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ht="15.75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ht="15.75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ht="15.75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ht="15.75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ht="15.75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ht="15.75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ht="15.75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ht="15.75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ht="15.75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15.75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ht="15.75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ht="15.75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ht="15.75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ht="15.75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ht="15.75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ht="15.75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ht="15.75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ht="15.75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ht="15.75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ht="15.75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ht="15.75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ht="15.75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ht="15.75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ht="15.75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ht="15.75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ht="15.75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ht="15.75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ht="15.75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ht="15.75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ht="15.75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ht="15.75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ht="15.75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ht="15.75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ht="15.75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ht="15.75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ht="15.75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ht="15.75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ht="15.75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ht="15.75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ht="15.75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ht="15.75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ht="15.75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ht="15.75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ht="15.75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ht="15.75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ht="15.75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ht="15.75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ht="15.75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ht="15.75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ht="15.75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ht="15.75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ht="15.75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ht="15.75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ht="15.75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ht="15.75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ht="15.75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ht="15.75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ht="15.75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ht="15.75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ht="15.75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ht="15.75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ht="15.75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ht="15.75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ht="15.75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ht="15.75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ht="15.75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ht="15.75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ht="15.75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ht="15.75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ht="15.75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ht="15.75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ht="15.75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ht="15.75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ht="15.75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ht="15.75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ht="15.75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ht="15.75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ht="15.75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ht="15.75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ht="15.75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ht="15.75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ht="15.75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ht="15.75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ht="15.75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ht="15.75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ht="15.75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ht="15.75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ht="15.75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ht="15.75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ht="15.75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ht="15.75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ht="15.75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ht="15.75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ht="15.75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ht="15.75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ht="15.75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ht="15.75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ht="15.75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ht="15.75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ht="15.75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ht="15.75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ht="15.75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ht="15.75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ht="15.75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ht="15.75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ht="15.75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ht="15.75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ht="15.75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ht="15.75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ht="15.75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ht="15.75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ht="15.75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ht="15.75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ht="15.75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ht="15.75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ht="15.75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ht="15.75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ht="15.75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ht="15.75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ht="15.75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ht="15.75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ht="15.75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ht="15.75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ht="15.75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ht="15.75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ht="15.75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ht="15.75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ht="15.75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ht="15.75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ht="15.75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ht="15.75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ht="15.75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ht="15.75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ht="15.75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ht="15.75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ht="15.75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ht="15.75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ht="15.75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ht="15.75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ht="15.75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ht="15.75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ht="15.75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ht="15.75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ht="15.75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ht="15.75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ht="15.75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ht="15.75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ht="15.75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ht="15.75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ht="15.75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ht="15.75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ht="15.75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ht="15.75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ht="15.75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ht="15.75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ht="15.75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ht="15.75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ht="15.75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ht="15.75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ht="15.75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ht="15.75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ht="15.75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ht="15.75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ht="15.75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ht="15.75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ht="15.75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ht="15.75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ht="15.75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ht="15.75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ht="15.75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ht="15.75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ht="15.75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ht="15.75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ht="15.75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ht="15.75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ht="15.75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ht="15.75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ht="15.75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ht="15.75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ht="15.75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ht="15.75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ht="15.75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ht="15.75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ht="15.75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ht="15.75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ht="15.75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ht="15.75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ht="15.75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ht="15.75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ht="15.75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ht="15.75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ht="15.75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ht="15.75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ht="15.75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ht="15.75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ht="15.75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ht="15.75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ht="15.75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ht="15.75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ht="15.75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ht="15.75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ht="15.75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ht="15.75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ht="15.75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ht="15.75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ht="15.75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ht="15.75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ht="15.75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ht="15.75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ht="15.75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ht="15.75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ht="15.75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ht="15.75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ht="15.75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ht="15.75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ht="15.75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ht="15.75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ht="15.75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ht="15.75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ht="15.75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ht="15.75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ht="15.75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ht="15.75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ht="15.75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ht="15.75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ht="15.75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ht="15.75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ht="15.75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ht="15.75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ht="15.75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ht="15.75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ht="15.75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ht="15.75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ht="15.75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ht="15.75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ht="15.75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ht="15.75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ht="15.75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ht="15.75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ht="15.75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ht="15.75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ht="15.75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ht="15.75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ht="15.75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ht="15.75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ht="15.75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ht="15.75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ht="15.75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ht="15.75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ht="15.75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ht="15.75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ht="15.75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ht="15.75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ht="15.75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ht="15.75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ht="15.75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ht="15.75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ht="15.75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ht="15.75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ht="15.75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ht="15.75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ht="15.75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ht="15.75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ht="15.75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ht="15.75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ht="15.75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ht="15.75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ht="15.75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ht="15.75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ht="15.75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ht="15.75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ht="15.75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ht="15.75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ht="15.75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ht="15.75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ht="15.75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ht="15.75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ht="15.75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ht="15.75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ht="15.75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ht="15.75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ht="15.75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ht="15.75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ht="15.75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ht="15.75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ht="15.75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ht="15.75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ht="15.75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ht="15.75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ht="15.75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ht="15.75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ht="15.75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ht="15.75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ht="15.75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ht="15.75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ht="15.75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ht="15.75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ht="15.75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ht="15.75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ht="15.75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ht="15.75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ht="15.75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ht="15.75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ht="15.75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ht="15.75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ht="15.75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ht="15.75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ht="15.75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ht="15.75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ht="15.75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ht="15.75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ht="15.75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ht="15.75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ht="15.75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ht="15.75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ht="15.75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ht="15.75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ht="15.75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ht="15.75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ht="15.75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ht="15.75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ht="15.75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ht="15.75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ht="15.75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ht="15.75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ht="15.75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ht="15.75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ht="15.75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ht="15.75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ht="15.75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ht="15.75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ht="15.75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ht="15.75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ht="15.75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ht="15.75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ht="15.75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ht="15.75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ht="15.75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ht="15.75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ht="15.75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ht="15.75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ht="15.75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ht="15.75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ht="15.75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ht="15.75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ht="15.75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ht="15.75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ht="15.75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ht="15.75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ht="15.75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ht="15.75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ht="15.75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ht="15.75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ht="15.75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ht="15.75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ht="15.75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ht="15.75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ht="15.75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ht="15.75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ht="15.75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ht="15.75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ht="15.75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ht="15.75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ht="15.75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ht="15.75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ht="15.75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ht="15.75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ht="15.75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ht="15.75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ht="15.75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ht="15.75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ht="15.75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ht="15.75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ht="15.75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ht="15.75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ht="15.75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ht="15.75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ht="15.75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ht="15.75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ht="15.75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ht="15.75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ht="15.75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ht="15.75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ht="15.75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ht="15.75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ht="15.75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ht="15.75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ht="15.75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ht="15.75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ht="15.75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ht="15.75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ht="15.75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ht="15.75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ht="15.75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ht="15.75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ht="15.75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ht="15.75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ht="15.75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ht="15.75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ht="15.75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ht="15.75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ht="15.75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ht="15.75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ht="15.75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ht="15.75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ht="15.75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ht="15.75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ht="15.75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ht="15.75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ht="15.75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ht="15.75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ht="15.75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ht="15.75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ht="15.75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ht="15.75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ht="15.75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ht="15.75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ht="15.75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ht="15.75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ht="15.75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ht="15.75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ht="15.75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ht="15.75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ht="15.75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ht="15.75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ht="15.75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ht="15.75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ht="15.75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ht="15.75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ht="15.75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ht="15.75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ht="15.75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ht="15.75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ht="15.75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ht="15.75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ht="15.75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ht="15.75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ht="15.75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ht="15.75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ht="15.75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ht="15.75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ht="15.75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ht="15.75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ht="15.75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ht="15.75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ht="15.75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ht="15.75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ht="15.75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ht="15.75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ht="15.75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ht="15.75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ht="15.75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ht="15.75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ht="15.75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ht="15.75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ht="15.75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ht="15.75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ht="15.75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ht="15.75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ht="15.75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ht="15.75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ht="15.75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ht="15.75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ht="15.75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ht="15.75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ht="15.75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ht="15.75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ht="15.75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ht="15.75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ht="15.75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ht="15.75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ht="15.75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ht="15.75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ht="15.75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ht="15.75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ht="15.75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ht="15.75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ht="15.75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ht="15.75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ht="15.75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ht="15.75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ht="15.75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ht="15.75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ht="15.75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ht="15.75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ht="15.75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ht="15.75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ht="15.75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ht="15.75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ht="15.75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ht="15.75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ht="15.75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ht="15.75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ht="15.75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ht="15.75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ht="15.75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ht="15.75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ht="15.75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ht="15.75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ht="15.75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ht="15.75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ht="15.75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ht="15.75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ht="15.75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ht="15.75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ht="15.75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ht="15.75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ht="15.75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ht="15.75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ht="15.75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ht="15.75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ht="15.75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ht="15.75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ht="15.75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ht="15.75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ht="15.75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ht="15.75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ht="15.75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ht="15.75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ht="15.75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ht="15.75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ht="15.75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ht="15.75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ht="15.75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ht="15.75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ht="15.75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ht="15.75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ht="15.75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ht="15.75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ht="15.75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ht="15.75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ht="15.75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ht="15.75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ht="15.75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ht="15.75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ht="15.75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ht="15.75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ht="15.75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ht="15.75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ht="15.75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ht="15.75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ht="15.75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ht="15.75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ht="15.75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ht="15.75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ht="15.75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ht="15.75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ht="15.75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ht="15.75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ht="15.75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ht="15.75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ht="15.75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ht="15.75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ht="15.75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ht="15.75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ht="15.75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ht="15.75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ht="15.75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ht="15.75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ht="15.75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ht="15.75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ht="15.75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ht="15.75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ht="15.75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ht="15.75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ht="15.75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ht="15.75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ht="15.75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ht="15.75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ht="15.75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ht="15.75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ht="15.75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ht="15.75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ht="15.75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ht="15.75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ht="15.75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ht="15.75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ht="15.75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ht="15.75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ht="15.75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ht="15.75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ht="15.75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ht="15.75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ht="15.75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ht="15.75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ht="15.75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ht="15.75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ht="15.75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ht="15.75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ht="15.75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ht="15.75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ht="15.75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ht="15.75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ht="15.75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ht="15.75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ht="15.75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ht="15.75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ht="15.75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ht="15.75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ht="15.75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ht="15.75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ht="15.75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ht="15.75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ht="15.75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ht="15.75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ht="15.75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ht="15.75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ht="15.75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ht="15.75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ht="15.75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ht="15.75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ht="15.75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ht="15.75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ht="15.75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ht="15.75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ht="15.75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ht="15.75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ht="15.75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ht="15.75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ht="15.75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ht="15.75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ht="15.75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ht="15.75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ht="15.75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ht="15.75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ht="15.75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ht="15.75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ht="15.75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ht="15.75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ht="15.75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ht="15.75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ht="15.75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ht="15.75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ht="15.75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ht="15.75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ht="15.75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ht="15.75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ht="15.75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ht="15.75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ht="15.75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ht="15.75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ht="15.75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ht="15.75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ht="15.75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ht="15.75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ht="15.75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ht="15.75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ht="15.75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ht="15.75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ht="15.75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ht="15.75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ht="15.75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ht="15.75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ht="15.75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ht="15.75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ht="15.75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ht="15.75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ht="15.75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ht="15.75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ht="15.75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ht="15.75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ht="15.75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ht="15.75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ht="15.75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ht="15.75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ht="15.75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ht="15.75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ht="15.75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ht="15.75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ht="15.75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ht="15.75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ht="15.75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ht="15.75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ht="15.75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ht="15.75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ht="15.75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ht="15.75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ht="15.75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ht="15.75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ht="15.75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ht="15.75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ht="15.75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ht="15.75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ht="15.75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ht="15.75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ht="15.75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ht="15.75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ht="15.75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ht="15.75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ht="15.75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ht="15.75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ht="15.75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ht="15.75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ht="15.75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ht="15.75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ht="15.75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ht="15.75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ht="15.75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ht="15.75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ht="15.75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ht="15.75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ht="15.75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ht="15.75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ht="15.75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ht="15.75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ht="15.75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ht="15.75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ht="15.75" customHeight="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ht="15.75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ht="15.75" customHeight="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ht="15.75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ht="15.75" customHeight="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ht="15.75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ht="15.75" customHeight="1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ht="15.75" customHeight="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ht="15.75" customHeight="1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ht="15.75" customHeight="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ht="15.75" customHeight="1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ht="15.75" customHeight="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ht="15.75" customHeight="1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ht="15.75" customHeight="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ht="15.75" customHeight="1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ht="15.75" customHeight="1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ht="15.75" customHeight="1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ht="15.75" customHeight="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ht="15.75" customHeight="1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ht="15.75" customHeight="1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ht="15.75" customHeight="1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ht="15.75" customHeight="1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ht="15.75" customHeight="1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ht="15.75" customHeight="1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ht="15.75" customHeight="1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ht="15.75" customHeight="1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ht="15.75" customHeight="1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ht="15.75" customHeight="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ht="15.75" customHeight="1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ht="15.75" customHeight="1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ht="15.75" customHeight="1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ht="15.75" customHeight="1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ht="15.75" customHeight="1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ht="15.75" customHeight="1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ht="15.75" customHeight="1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ht="15.75" customHeight="1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ht="15.75" customHeight="1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  <row r="1001" ht="15.75" customHeight="1">
      <c r="A1001" s="7"/>
      <c r="B1001" s="7"/>
      <c r="C1001" s="7"/>
      <c r="D1001" s="7"/>
      <c r="E1001" s="7"/>
      <c r="F1001" s="7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</row>
    <row r="1002" ht="15.75" customHeight="1">
      <c r="A1002" s="7"/>
      <c r="B1002" s="7"/>
      <c r="C1002" s="7"/>
      <c r="D1002" s="7"/>
      <c r="E1002" s="7"/>
      <c r="F1002" s="7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</row>
    <row r="1003" ht="15.75" customHeight="1">
      <c r="A1003" s="7"/>
      <c r="B1003" s="7"/>
      <c r="C1003" s="7"/>
      <c r="D1003" s="7"/>
      <c r="E1003" s="7"/>
      <c r="F1003" s="7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7"/>
      <c r="V1003" s="7"/>
      <c r="W1003" s="7"/>
      <c r="X1003" s="7"/>
      <c r="Y1003" s="7"/>
      <c r="Z1003" s="7"/>
    </row>
    <row r="1004" ht="15.75" customHeight="1">
      <c r="A1004" s="7"/>
      <c r="B1004" s="7"/>
      <c r="C1004" s="7"/>
      <c r="D1004" s="7"/>
      <c r="E1004" s="7"/>
      <c r="F1004" s="7"/>
      <c r="G1004" s="7"/>
      <c r="H1004" s="7"/>
      <c r="I1004" s="7"/>
      <c r="J1004" s="7"/>
      <c r="K1004" s="7"/>
      <c r="L1004" s="7"/>
      <c r="M1004" s="7"/>
      <c r="N1004" s="7"/>
      <c r="O1004" s="7"/>
      <c r="P1004" s="7"/>
      <c r="Q1004" s="7"/>
      <c r="R1004" s="7"/>
      <c r="S1004" s="7"/>
      <c r="T1004" s="7"/>
      <c r="U1004" s="7"/>
      <c r="V1004" s="7"/>
      <c r="W1004" s="7"/>
      <c r="X1004" s="7"/>
      <c r="Y1004" s="7"/>
      <c r="Z1004" s="7"/>
    </row>
    <row r="1005" ht="15.75" customHeight="1">
      <c r="A1005" s="7"/>
      <c r="B1005" s="7"/>
      <c r="C1005" s="7"/>
      <c r="D1005" s="7"/>
      <c r="E1005" s="7"/>
      <c r="F1005" s="7"/>
      <c r="G1005" s="7"/>
      <c r="H1005" s="7"/>
      <c r="I1005" s="7"/>
      <c r="J1005" s="7"/>
      <c r="K1005" s="7"/>
      <c r="L1005" s="7"/>
      <c r="M1005" s="7"/>
      <c r="N1005" s="7"/>
      <c r="O1005" s="7"/>
      <c r="P1005" s="7"/>
      <c r="Q1005" s="7"/>
      <c r="R1005" s="7"/>
      <c r="S1005" s="7"/>
      <c r="T1005" s="7"/>
      <c r="U1005" s="7"/>
      <c r="V1005" s="7"/>
      <c r="W1005" s="7"/>
      <c r="X1005" s="7"/>
      <c r="Y1005" s="7"/>
      <c r="Z1005" s="7"/>
    </row>
    <row r="1006" ht="15.75" customHeight="1">
      <c r="A1006" s="7"/>
      <c r="B1006" s="7"/>
      <c r="C1006" s="7"/>
      <c r="D1006" s="7"/>
      <c r="E1006" s="7"/>
      <c r="F1006" s="7"/>
      <c r="G1006" s="7"/>
      <c r="H1006" s="7"/>
      <c r="I1006" s="7"/>
      <c r="J1006" s="7"/>
      <c r="K1006" s="7"/>
      <c r="L1006" s="7"/>
      <c r="M1006" s="7"/>
      <c r="N1006" s="7"/>
      <c r="O1006" s="7"/>
      <c r="P1006" s="7"/>
      <c r="Q1006" s="7"/>
      <c r="R1006" s="7"/>
      <c r="S1006" s="7"/>
      <c r="T1006" s="7"/>
      <c r="U1006" s="7"/>
      <c r="V1006" s="7"/>
      <c r="W1006" s="7"/>
      <c r="X1006" s="7"/>
      <c r="Y1006" s="7"/>
      <c r="Z1006" s="7"/>
    </row>
  </sheetData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/>
  <drawing r:id="rId1"/>
</worksheet>
</file>